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<sst xmlns="http://schemas.openxmlformats.org/spreadsheetml/2006/main" count="385" uniqueCount="200">
  <si>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</si>
  <si>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</si>
  <si>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</si>
  <si>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</si>
  <si>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</si>
  <si>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</si>
  <si>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</si>
  <si>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</si>
  <si>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</si>
  <si>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</si>
  <si>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</si>
  <si>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</si>
  <si>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</si>
  <si>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</si>
  <si>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</si>
  <si>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</si>
  <si>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</si>
  <si>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</si>
  <si>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</si>
  <si>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</si>
  <si>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</si>
  <si>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</si>
  <si>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</si>
  <si>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</si>
  <si>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</si>
  <si>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999226751292559	</t>
  </si>
  <si>
    <t>Ctrip</t>
  </si>
  <si>
    <t>正常</t>
  </si>
  <si>
    <t>[曼谷]素坤逸爱瑞酒店(Arize Hotel Sukhumvit)(37197994)</t>
  </si>
  <si>
    <t>高级房&lt;1&gt;&lt;2人入住&gt;</t>
  </si>
  <si>
    <t>USD</t>
  </si>
  <si>
    <t>HAMANO/TETSURO</t>
  </si>
  <si>
    <t>CA5326231213USD</t>
  </si>
  <si>
    <t>未提现</t>
  </si>
  <si>
    <t>携程开票</t>
  </si>
  <si>
    <t xml:space="preserve">3916300	</t>
  </si>
  <si>
    <t xml:space="preserve">-84752268	</t>
  </si>
  <si>
    <t xml:space="preserve">999228166845034	</t>
  </si>
  <si>
    <t>[伦敦]海德公园行政公寓(Hyde Park Executive Apartments)(39049385)</t>
  </si>
  <si>
    <t>高级双人一室房&lt;2人入住&gt;&lt;不退款&gt;</t>
  </si>
  <si>
    <t>Altenhof/Andreas</t>
  </si>
  <si>
    <t xml:space="preserve">4144440	</t>
  </si>
  <si>
    <t xml:space="preserve">	</t>
  </si>
  <si>
    <t xml:space="preserve">999228237225815	</t>
  </si>
  <si>
    <t>[云顶高原]阿瓦讷世界度假村(Resorts World Awana)(37225447)</t>
  </si>
  <si>
    <t>Superior Deluxe&lt;2人入住&gt;&lt;不退款&gt;</t>
  </si>
  <si>
    <t>YUNUS/AHMAD FAIRUZ</t>
  </si>
  <si>
    <t xml:space="preserve">4160482	</t>
  </si>
  <si>
    <t xml:space="preserve">999228268395578	</t>
  </si>
  <si>
    <t>[特罗姆瑟]特罗姆瑟丽笙酒店(Radisson Blu Hotel, Tromso)(39049950)</t>
  </si>
  <si>
    <t>海景标准房&lt;2人入住&gt;&lt;不退款&gt;</t>
  </si>
  <si>
    <t>RUAN/LING,SHI/ZHUOYING</t>
  </si>
  <si>
    <t xml:space="preserve">4169802	</t>
  </si>
  <si>
    <t xml:space="preserve">0074719696	</t>
  </si>
  <si>
    <t xml:space="preserve">999228474357752	</t>
  </si>
  <si>
    <t>[纽卡斯尔]纽卡斯尔郡酒店(County Hotel &amp; County Aparthotel Newcastle)(37198387)</t>
  </si>
  <si>
    <t>行政双人房&lt;2人入住&gt;&lt;不退款&gt;</t>
  </si>
  <si>
    <t>MCWATTIE/ROSS ANDREW</t>
  </si>
  <si>
    <t xml:space="preserve">4254697	</t>
  </si>
  <si>
    <t xml:space="preserve">141263856|122025408	</t>
  </si>
  <si>
    <t xml:space="preserve">999228505102204	</t>
  </si>
  <si>
    <t>[武吉加地]金沙湾度假村(Bayou Lagoon Park Resort)(37213430)</t>
  </si>
  <si>
    <t>一室公寓&lt;2人入住&gt;&lt;不退款&gt;&lt;早餐&gt;</t>
  </si>
  <si>
    <t>BINTISHAMSURI/SITI AISYAH</t>
  </si>
  <si>
    <t xml:space="preserve">4267352	</t>
  </si>
  <si>
    <t xml:space="preserve">999228506166619	</t>
  </si>
  <si>
    <t>[阿伯丁]阿伯丁马尔迈松酒店(Malmaison Aberdeen)(39621389)</t>
  </si>
  <si>
    <t>俱乐部双人间&lt;2人入住&gt;&lt;不退款&gt;&lt;早餐&gt;</t>
  </si>
  <si>
    <t>Riddell/Arthur</t>
  </si>
  <si>
    <t xml:space="preserve">4267637	</t>
  </si>
  <si>
    <t xml:space="preserve">-123422287|123422287	</t>
  </si>
  <si>
    <t xml:space="preserve">999228531946364	</t>
  </si>
  <si>
    <t>[新加坡]新加坡日晶酒店(Summer View Hotel)(44688198)</t>
  </si>
  <si>
    <t>高级双人或双床房&lt;2人入住&gt;&lt;不退款&gt;</t>
  </si>
  <si>
    <t>SHI/TIANYUAN</t>
  </si>
  <si>
    <t xml:space="preserve">4274133	</t>
  </si>
  <si>
    <t xml:space="preserve">999228546721130	</t>
  </si>
  <si>
    <t>[巴黎]杜三角形多尔酒店(Hôtel du Triangle d'Or)(37212861)</t>
  </si>
  <si>
    <t>经典双人房&lt;2人入住&gt;&lt;不退款&gt;&lt;无早&gt;</t>
  </si>
  <si>
    <t>Verlaque/Justine</t>
  </si>
  <si>
    <t xml:space="preserve">4277577	</t>
  </si>
  <si>
    <t xml:space="preserve">125077388|125077388	</t>
  </si>
  <si>
    <t xml:space="preserve">999228590058066	</t>
  </si>
  <si>
    <t>[洛杉矶]洛杉矶国际机场索内斯塔酒店(Sonesta Los Angeles Airport LAX)(37201387)</t>
  </si>
  <si>
    <t>豪华房(大床)&lt;2人入住&gt;&lt;不退款&gt;</t>
  </si>
  <si>
    <t>Duran /Jose luis</t>
  </si>
  <si>
    <t xml:space="preserve">4307658	</t>
  </si>
  <si>
    <t xml:space="preserve">31849SE480404	</t>
  </si>
  <si>
    <t>，</t>
  </si>
  <si>
    <t>A231213094903481</t>
  </si>
  <si>
    <t>USD / HKD 当前参考汇率: 7.80849</t>
  </si>
  <si>
    <t>总计： 2810.72 USD/
21947.48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</si>
  <si>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</si>
  <si>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</si>
  <si>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</si>
  <si>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</si>
  <si>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</si>
  <si>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</si>
  <si>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</si>
  <si>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</si>
  <si>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</si>
  <si>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</si>
  <si>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</si>
  <si>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</si>
  <si>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</si>
  <si>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</si>
  <si>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</si>
  <si>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</si>
  <si>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</si>
  <si>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</si>
  <si>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</si>
  <si>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</si>
  <si>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4307658</t>
  </si>
  <si>
    <t>洛杉矶国际机场索内斯塔酒店</t>
  </si>
  <si>
    <t>Duran Jose luis</t>
  </si>
  <si>
    <t>2023-12-09</t>
  </si>
  <si>
    <t>2023-12-10</t>
  </si>
  <si>
    <t>退房日周结</t>
  </si>
  <si>
    <t>856.10</t>
  </si>
  <si>
    <t>119.25</t>
  </si>
  <si>
    <t>0</t>
  </si>
  <si>
    <t>0.00</t>
  </si>
  <si>
    <t>携程盛景国际直连</t>
  </si>
  <si>
    <t>01.010677</t>
  </si>
  <si>
    <t>2023-11-23 09:05:59</t>
  </si>
  <si>
    <t>否</t>
  </si>
  <si>
    <t>汇智国际旅游发展有限公司</t>
  </si>
  <si>
    <t>直连</t>
  </si>
  <si>
    <t>美国</t>
  </si>
  <si>
    <t>2023-11-20</t>
  </si>
  <si>
    <t>4277577</t>
  </si>
  <si>
    <t>金三角酒店</t>
  </si>
  <si>
    <t>Verlaque Justine</t>
  </si>
  <si>
    <t>2023-12-08</t>
  </si>
  <si>
    <t>2446.70</t>
  </si>
  <si>
    <t>338.26</t>
  </si>
  <si>
    <t>2023-11-20 03:05:54</t>
  </si>
  <si>
    <t>法国</t>
  </si>
  <si>
    <t>2023-11-19</t>
  </si>
  <si>
    <t>4274133</t>
  </si>
  <si>
    <t>新加坡日晶酒店</t>
  </si>
  <si>
    <t>SHI TIANYUAN</t>
  </si>
  <si>
    <t>2023-12-06</t>
  </si>
  <si>
    <t>2673.85</t>
  </si>
  <si>
    <t>369.74</t>
  </si>
  <si>
    <t>2023-11-19 00:05:50</t>
  </si>
  <si>
    <t>新加坡</t>
  </si>
  <si>
    <t>2023-11-17</t>
  </si>
  <si>
    <t>4267637</t>
  </si>
  <si>
    <t>马美逊阿伯丁酒店</t>
  </si>
  <si>
    <t>Riddell Arthur</t>
  </si>
  <si>
    <t>3036.51</t>
  </si>
  <si>
    <t>418.05</t>
  </si>
  <si>
    <t>2023-11-17 00:57:03</t>
  </si>
  <si>
    <t>英国</t>
  </si>
  <si>
    <t>2023-11-16</t>
  </si>
  <si>
    <t>4267352</t>
  </si>
  <si>
    <t>金沙湾度假村</t>
  </si>
  <si>
    <t>BINTISHAMSURI SITI AISYAH</t>
  </si>
  <si>
    <t>265.84</t>
  </si>
  <si>
    <t>36.60</t>
  </si>
  <si>
    <t>2023-11-16 23:18:03</t>
  </si>
  <si>
    <t>马来西亚</t>
  </si>
  <si>
    <t>2023-11-14</t>
  </si>
  <si>
    <t>4254697</t>
  </si>
  <si>
    <t>康第酒店</t>
  </si>
  <si>
    <t>MCWATTIE ROSS ANDREW</t>
  </si>
  <si>
    <t>1019.67</t>
  </si>
  <si>
    <t>139.57</t>
  </si>
  <si>
    <t>2023-11-14 18:40:41</t>
  </si>
  <si>
    <t>2023-11-01</t>
  </si>
  <si>
    <t>4169802</t>
  </si>
  <si>
    <t>特罗姆瑟丽笙蓝标酒店</t>
  </si>
  <si>
    <t>RUAN LING,SHI ZHUOYING</t>
  </si>
  <si>
    <t>3282.14</t>
  </si>
  <si>
    <t>447.53</t>
  </si>
  <si>
    <t>2023-11-01 15:10:20</t>
  </si>
  <si>
    <t>挪威</t>
  </si>
  <si>
    <t>2023-10-30</t>
  </si>
  <si>
    <t>4160482</t>
  </si>
  <si>
    <t>云顶世界阿娃娜</t>
  </si>
  <si>
    <t>YUNUS AHMAD FAIRUZ</t>
  </si>
  <si>
    <t>880.19</t>
  </si>
  <si>
    <t>119.96</t>
  </si>
  <si>
    <t>2023-10-30 22:57:41</t>
  </si>
  <si>
    <t>2023-10-28</t>
  </si>
  <si>
    <t>4144440</t>
  </si>
  <si>
    <t>海德公园行政公寓</t>
  </si>
  <si>
    <t>Altenhof Andreas</t>
  </si>
  <si>
    <t>5328.35</t>
  </si>
  <si>
    <t>726.27</t>
  </si>
  <si>
    <t>2023-10-28 06:18:58</t>
  </si>
  <si>
    <t>2023-09-11</t>
  </si>
  <si>
    <t>3916300</t>
  </si>
  <si>
    <t>素坤逸爱瑞酒店</t>
  </si>
  <si>
    <t>HAMANO TETSURO</t>
  </si>
  <si>
    <t>703.08</t>
  </si>
  <si>
    <t>95.49</t>
  </si>
  <si>
    <t>2023-09-11 20:01:20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</si>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</sst>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542925</xdr:colOff>
      <xdr:row>54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7156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45268</v>
      </c>
      <c r="G2" s="6">
        <v>45270</v>
      </c>
      <c r="H2" s="4">
        <v>1</v>
      </c>
      <c r="I2" s="4">
        <v>2</v>
      </c>
      <c r="J2" s="4">
        <v>2</v>
      </c>
      <c r="K2" s="4" t="s">
        <v>30</v>
      </c>
      <c r="L2" s="4">
        <v>95.49</v>
      </c>
      <c r="M2" s="4">
        <v>95.49</v>
      </c>
      <c r="N2" s="4" t="s">
        <v>31</v>
      </c>
      <c r="O2" s="4" t="s">
        <v>32</v>
      </c>
      <c r="P2" s="4" t="s">
        <v>33</v>
      </c>
      <c r="Q2" s="4">
        <v>0</v>
      </c>
      <c r="R2" s="7">
        <v>45180</v>
      </c>
      <c r="S2" s="6">
        <v>45273</v>
      </c>
      <c r="T2" s="4" t="s">
        <v>34</v>
      </c>
      <c r="U2" s="4">
        <v>95.49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45266</v>
      </c>
      <c r="G3" s="6">
        <v>45270</v>
      </c>
      <c r="H3" s="4">
        <v>1</v>
      </c>
      <c r="I3" s="4">
        <v>4</v>
      </c>
      <c r="J3" s="4">
        <v>4</v>
      </c>
      <c r="K3" s="4" t="s">
        <v>30</v>
      </c>
      <c r="L3" s="4">
        <v>726.27</v>
      </c>
      <c r="M3" s="4">
        <v>726.27</v>
      </c>
      <c r="N3" s="4" t="s">
        <v>40</v>
      </c>
      <c r="O3" s="4" t="s">
        <v>32</v>
      </c>
      <c r="P3" s="4" t="s">
        <v>33</v>
      </c>
      <c r="Q3" s="4">
        <v>0</v>
      </c>
      <c r="R3" s="7">
        <v>45227.0000115741</v>
      </c>
      <c r="S3" s="6">
        <v>45273</v>
      </c>
      <c r="T3" s="4" t="s">
        <v>34</v>
      </c>
      <c r="U3" s="4">
        <v>726.27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45268</v>
      </c>
      <c r="G4" s="6">
        <v>45270</v>
      </c>
      <c r="H4" s="4">
        <v>1</v>
      </c>
      <c r="I4" s="4">
        <v>2</v>
      </c>
      <c r="J4" s="4">
        <v>2</v>
      </c>
      <c r="K4" s="4" t="s">
        <v>30</v>
      </c>
      <c r="L4" s="4">
        <v>119.96</v>
      </c>
      <c r="M4" s="4">
        <v>119.96</v>
      </c>
      <c r="N4" s="4" t="s">
        <v>46</v>
      </c>
      <c r="O4" s="4" t="s">
        <v>32</v>
      </c>
      <c r="P4" s="4" t="s">
        <v>33</v>
      </c>
      <c r="Q4" s="4">
        <v>0</v>
      </c>
      <c r="R4" s="7">
        <v>45229.0000115741</v>
      </c>
      <c r="S4" s="6">
        <v>45273</v>
      </c>
      <c r="T4" s="4" t="s">
        <v>34</v>
      </c>
      <c r="U4" s="4">
        <v>119.96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45269</v>
      </c>
      <c r="G5" s="6">
        <v>45270</v>
      </c>
      <c r="H5" s="4">
        <v>1</v>
      </c>
      <c r="I5" s="4">
        <v>1</v>
      </c>
      <c r="J5" s="4">
        <v>1</v>
      </c>
      <c r="K5" s="4" t="s">
        <v>30</v>
      </c>
      <c r="L5" s="4">
        <v>447.53</v>
      </c>
      <c r="M5" s="4">
        <v>447.53</v>
      </c>
      <c r="N5" s="4" t="s">
        <v>51</v>
      </c>
      <c r="O5" s="4" t="s">
        <v>32</v>
      </c>
      <c r="P5" s="4" t="s">
        <v>33</v>
      </c>
      <c r="Q5" s="4">
        <v>0</v>
      </c>
      <c r="R5" s="7">
        <v>45231</v>
      </c>
      <c r="S5" s="6">
        <v>45273</v>
      </c>
      <c r="T5" s="4" t="s">
        <v>34</v>
      </c>
      <c r="U5" s="4">
        <v>447.53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45269</v>
      </c>
      <c r="G6" s="6">
        <v>45270</v>
      </c>
      <c r="H6" s="4">
        <v>1</v>
      </c>
      <c r="I6" s="4">
        <v>1</v>
      </c>
      <c r="J6" s="4">
        <v>1</v>
      </c>
      <c r="K6" s="4" t="s">
        <v>30</v>
      </c>
      <c r="L6" s="4">
        <v>139.57</v>
      </c>
      <c r="M6" s="4">
        <v>139.57</v>
      </c>
      <c r="N6" s="4" t="s">
        <v>57</v>
      </c>
      <c r="O6" s="4" t="s">
        <v>32</v>
      </c>
      <c r="P6" s="4" t="s">
        <v>33</v>
      </c>
      <c r="Q6" s="4">
        <v>0</v>
      </c>
      <c r="R6" s="7">
        <v>45244.0000115741</v>
      </c>
      <c r="S6" s="6">
        <v>45273</v>
      </c>
      <c r="T6" s="4" t="s">
        <v>34</v>
      </c>
      <c r="U6" s="4">
        <v>139.57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45269</v>
      </c>
      <c r="G7" s="6">
        <v>45270</v>
      </c>
      <c r="H7" s="4">
        <v>1</v>
      </c>
      <c r="I7" s="4">
        <v>1</v>
      </c>
      <c r="J7" s="4">
        <v>1</v>
      </c>
      <c r="K7" s="4" t="s">
        <v>30</v>
      </c>
      <c r="L7" s="4">
        <v>36.6</v>
      </c>
      <c r="M7" s="4">
        <v>36.6</v>
      </c>
      <c r="N7" s="4" t="s">
        <v>63</v>
      </c>
      <c r="O7" s="4" t="s">
        <v>32</v>
      </c>
      <c r="P7" s="4" t="s">
        <v>33</v>
      </c>
      <c r="Q7" s="4">
        <v>0</v>
      </c>
      <c r="R7" s="7">
        <v>45246.0000115741</v>
      </c>
      <c r="S7" s="6">
        <v>45273</v>
      </c>
      <c r="T7" s="4" t="s">
        <v>34</v>
      </c>
      <c r="U7" s="4">
        <v>36.6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45268</v>
      </c>
      <c r="G8" s="6">
        <v>45270</v>
      </c>
      <c r="H8" s="4">
        <v>1</v>
      </c>
      <c r="I8" s="4">
        <v>2</v>
      </c>
      <c r="J8" s="4">
        <v>2</v>
      </c>
      <c r="K8" s="4" t="s">
        <v>30</v>
      </c>
      <c r="L8" s="4">
        <v>418.05</v>
      </c>
      <c r="M8" s="4">
        <v>418.05</v>
      </c>
      <c r="N8" s="4" t="s">
        <v>68</v>
      </c>
      <c r="O8" s="4" t="s">
        <v>32</v>
      </c>
      <c r="P8" s="4" t="s">
        <v>33</v>
      </c>
      <c r="Q8" s="4">
        <v>0</v>
      </c>
      <c r="R8" s="7">
        <v>45247</v>
      </c>
      <c r="S8" s="6">
        <v>45273</v>
      </c>
      <c r="T8" s="4" t="s">
        <v>34</v>
      </c>
      <c r="U8" s="4">
        <v>418.05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45266</v>
      </c>
      <c r="G9" s="6">
        <v>45270</v>
      </c>
      <c r="H9" s="4">
        <v>1</v>
      </c>
      <c r="I9" s="4">
        <v>4</v>
      </c>
      <c r="J9" s="4">
        <v>4</v>
      </c>
      <c r="K9" s="4" t="s">
        <v>30</v>
      </c>
      <c r="L9" s="4">
        <v>369.74</v>
      </c>
      <c r="M9" s="4">
        <v>369.74</v>
      </c>
      <c r="N9" s="4" t="s">
        <v>74</v>
      </c>
      <c r="O9" s="4" t="s">
        <v>32</v>
      </c>
      <c r="P9" s="4" t="s">
        <v>33</v>
      </c>
      <c r="Q9" s="4">
        <v>0</v>
      </c>
      <c r="R9" s="7">
        <v>45249.0000115741</v>
      </c>
      <c r="S9" s="6">
        <v>45273</v>
      </c>
      <c r="T9" s="4" t="s">
        <v>34</v>
      </c>
      <c r="U9" s="4">
        <v>369.74</v>
      </c>
      <c r="V9" s="4">
        <v>0</v>
      </c>
      <c r="W9" s="4">
        <v>0</v>
      </c>
      <c r="X9" s="4" t="s">
        <v>75</v>
      </c>
      <c r="Y9" s="4" t="s">
        <v>42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45268</v>
      </c>
      <c r="G10" s="6">
        <v>45270</v>
      </c>
      <c r="H10" s="4">
        <v>1</v>
      </c>
      <c r="I10" s="4">
        <v>2</v>
      </c>
      <c r="J10" s="4">
        <v>2</v>
      </c>
      <c r="K10" s="4" t="s">
        <v>30</v>
      </c>
      <c r="L10" s="4">
        <v>338.26</v>
      </c>
      <c r="M10" s="4">
        <v>338.26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45250</v>
      </c>
      <c r="S10" s="6">
        <v>45273</v>
      </c>
      <c r="T10" s="4" t="s">
        <v>34</v>
      </c>
      <c r="U10" s="4">
        <v>338.26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45269</v>
      </c>
      <c r="G11" s="6">
        <v>45270</v>
      </c>
      <c r="H11" s="4">
        <v>1</v>
      </c>
      <c r="I11" s="4">
        <v>1</v>
      </c>
      <c r="J11" s="4">
        <v>1</v>
      </c>
      <c r="K11" s="4" t="s">
        <v>30</v>
      </c>
      <c r="L11" s="4">
        <v>119.25</v>
      </c>
      <c r="M11" s="4">
        <v>119.25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45253</v>
      </c>
      <c r="S11" s="6">
        <v>45273</v>
      </c>
      <c r="T11" s="4" t="s">
        <v>34</v>
      </c>
      <c r="U11" s="4">
        <v>119.25</v>
      </c>
      <c r="V11" s="4">
        <v>0</v>
      </c>
      <c r="W11" s="4">
        <v>0</v>
      </c>
      <c r="X11" s="4" t="s">
        <v>86</v>
      </c>
      <c r="Y11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999226751292559</v>
      </c>
      <c r="B2" s="6">
        <v>45268</v>
      </c>
      <c r="C2" s="6">
        <v>45270</v>
      </c>
      <c r="D2" s="4">
        <v>95.49</v>
      </c>
      <c r="E2" s="4" t="str">
        <f>VLOOKUP(A2,HOP!A:L,12,0)</f>
        <v>95.49</v>
      </c>
      <c r="F2" s="4" t="str">
        <f>VLOOKUP(A2,HOP!A:C,3,0)</f>
        <v>3916300</v>
      </c>
      <c r="G2" s="4">
        <f>D2-E2</f>
        <v>0</v>
      </c>
      <c r="H2" s="4" t="str">
        <f>$H$1&amp;F2</f>
        <v>，3916300</v>
      </c>
      <c r="I2" s="4" t="str">
        <f>VLOOKUP(A2,HOP!A:U,21,0)</f>
        <v>直连</v>
      </c>
    </row>
    <row r="3" s="4" customFormat="1" spans="1:9">
      <c r="A3" s="5">
        <v>999228166845034</v>
      </c>
      <c r="B3" s="6">
        <v>45266</v>
      </c>
      <c r="C3" s="6">
        <v>45270</v>
      </c>
      <c r="D3" s="4">
        <v>726.27</v>
      </c>
      <c r="E3" s="4" t="str">
        <f>VLOOKUP(A3,HOP!A:L,12,0)</f>
        <v>726.27</v>
      </c>
      <c r="F3" s="4" t="str">
        <f>VLOOKUP(A3,HOP!A:C,3,0)</f>
        <v>4144440</v>
      </c>
      <c r="G3" s="4">
        <f t="shared" ref="G3:G11" si="0">D3-E3</f>
        <v>0</v>
      </c>
      <c r="H3" s="4" t="str">
        <f t="shared" ref="H3:H11" si="1">$H$1&amp;F3</f>
        <v>，4144440</v>
      </c>
      <c r="I3" s="4" t="str">
        <f>VLOOKUP(A3,HOP!A:U,21,0)</f>
        <v>直连</v>
      </c>
    </row>
    <row r="4" s="4" customFormat="1" spans="1:9">
      <c r="A4" s="5">
        <v>999228237225815</v>
      </c>
      <c r="B4" s="6">
        <v>45268</v>
      </c>
      <c r="C4" s="6">
        <v>45270</v>
      </c>
      <c r="D4" s="4">
        <v>119.96</v>
      </c>
      <c r="E4" s="4" t="str">
        <f>VLOOKUP(A4,HOP!A:L,12,0)</f>
        <v>119.96</v>
      </c>
      <c r="F4" s="4" t="str">
        <f>VLOOKUP(A4,HOP!A:C,3,0)</f>
        <v>4160482</v>
      </c>
      <c r="G4" s="4">
        <f t="shared" si="0"/>
        <v>0</v>
      </c>
      <c r="H4" s="4" t="str">
        <f t="shared" si="1"/>
        <v>，4160482</v>
      </c>
      <c r="I4" s="4" t="str">
        <f>VLOOKUP(A4,HOP!A:U,21,0)</f>
        <v>直连</v>
      </c>
    </row>
    <row r="5" s="4" customFormat="1" spans="1:9">
      <c r="A5" s="5">
        <v>999228268395578</v>
      </c>
      <c r="B5" s="6">
        <v>45269</v>
      </c>
      <c r="C5" s="6">
        <v>45270</v>
      </c>
      <c r="D5" s="4">
        <v>447.53</v>
      </c>
      <c r="E5" s="4" t="str">
        <f>VLOOKUP(A5,HOP!A:L,12,0)</f>
        <v>447.53</v>
      </c>
      <c r="F5" s="4" t="str">
        <f>VLOOKUP(A5,HOP!A:C,3,0)</f>
        <v>4169802</v>
      </c>
      <c r="G5" s="4">
        <f t="shared" si="0"/>
        <v>0</v>
      </c>
      <c r="H5" s="4" t="str">
        <f t="shared" si="1"/>
        <v>，4169802</v>
      </c>
      <c r="I5" s="4" t="str">
        <f>VLOOKUP(A5,HOP!A:U,21,0)</f>
        <v>直连</v>
      </c>
    </row>
    <row r="6" s="4" customFormat="1" spans="1:9">
      <c r="A6" s="5">
        <v>999228474357752</v>
      </c>
      <c r="B6" s="6">
        <v>45269</v>
      </c>
      <c r="C6" s="6">
        <v>45270</v>
      </c>
      <c r="D6" s="4">
        <v>139.57</v>
      </c>
      <c r="E6" s="4" t="str">
        <f>VLOOKUP(A6,HOP!A:L,12,0)</f>
        <v>139.57</v>
      </c>
      <c r="F6" s="4" t="str">
        <f>VLOOKUP(A6,HOP!A:C,3,0)</f>
        <v>4254697</v>
      </c>
      <c r="G6" s="4">
        <f t="shared" si="0"/>
        <v>0</v>
      </c>
      <c r="H6" s="4" t="str">
        <f t="shared" si="1"/>
        <v>，4254697</v>
      </c>
      <c r="I6" s="4" t="str">
        <f>VLOOKUP(A6,HOP!A:U,21,0)</f>
        <v>直连</v>
      </c>
    </row>
    <row r="7" s="4" customFormat="1" spans="1:9">
      <c r="A7" s="5">
        <v>999228505102204</v>
      </c>
      <c r="B7" s="6">
        <v>45269</v>
      </c>
      <c r="C7" s="6">
        <v>45270</v>
      </c>
      <c r="D7" s="4">
        <v>36.6</v>
      </c>
      <c r="E7" s="4" t="str">
        <f>VLOOKUP(A7,HOP!A:L,12,0)</f>
        <v>36.60</v>
      </c>
      <c r="F7" s="4" t="str">
        <f>VLOOKUP(A7,HOP!A:C,3,0)</f>
        <v>4267352</v>
      </c>
      <c r="G7" s="4">
        <f t="shared" si="0"/>
        <v>0</v>
      </c>
      <c r="H7" s="4" t="str">
        <f t="shared" si="1"/>
        <v>，4267352</v>
      </c>
      <c r="I7" s="4" t="str">
        <f>VLOOKUP(A7,HOP!A:U,21,0)</f>
        <v>直连</v>
      </c>
    </row>
    <row r="8" s="4" customFormat="1" spans="1:9">
      <c r="A8" s="5">
        <v>999228506166619</v>
      </c>
      <c r="B8" s="6">
        <v>45268</v>
      </c>
      <c r="C8" s="6">
        <v>45270</v>
      </c>
      <c r="D8" s="4">
        <v>418.05</v>
      </c>
      <c r="E8" s="4" t="str">
        <f>VLOOKUP(A8,HOP!A:L,12,0)</f>
        <v>418.05</v>
      </c>
      <c r="F8" s="4" t="str">
        <f>VLOOKUP(A8,HOP!A:C,3,0)</f>
        <v>4267637</v>
      </c>
      <c r="G8" s="4">
        <f t="shared" si="0"/>
        <v>0</v>
      </c>
      <c r="H8" s="4" t="str">
        <f t="shared" si="1"/>
        <v>，4267637</v>
      </c>
      <c r="I8" s="4" t="str">
        <f>VLOOKUP(A8,HOP!A:U,21,0)</f>
        <v>直连</v>
      </c>
    </row>
    <row r="9" s="4" customFormat="1" spans="1:9">
      <c r="A9" s="5">
        <v>999228531946364</v>
      </c>
      <c r="B9" s="6">
        <v>45266</v>
      </c>
      <c r="C9" s="6">
        <v>45270</v>
      </c>
      <c r="D9" s="4">
        <v>369.74</v>
      </c>
      <c r="E9" s="4" t="str">
        <f>VLOOKUP(A9,HOP!A:L,12,0)</f>
        <v>369.74</v>
      </c>
      <c r="F9" s="4" t="str">
        <f>VLOOKUP(A9,HOP!A:C,3,0)</f>
        <v>4274133</v>
      </c>
      <c r="G9" s="4">
        <f t="shared" si="0"/>
        <v>0</v>
      </c>
      <c r="H9" s="4" t="str">
        <f t="shared" si="1"/>
        <v>，4274133</v>
      </c>
      <c r="I9" s="4" t="str">
        <f>VLOOKUP(A9,HOP!A:U,21,0)</f>
        <v>直连</v>
      </c>
    </row>
    <row r="10" s="4" customFormat="1" spans="1:9">
      <c r="A10" s="5">
        <v>999228546721130</v>
      </c>
      <c r="B10" s="6">
        <v>45268</v>
      </c>
      <c r="C10" s="6">
        <v>45270</v>
      </c>
      <c r="D10" s="4">
        <v>338.26</v>
      </c>
      <c r="E10" s="4" t="str">
        <f>VLOOKUP(A10,HOP!A:L,12,0)</f>
        <v>338.26</v>
      </c>
      <c r="F10" s="4" t="str">
        <f>VLOOKUP(A10,HOP!A:C,3,0)</f>
        <v>4277577</v>
      </c>
      <c r="G10" s="4">
        <f t="shared" si="0"/>
        <v>0</v>
      </c>
      <c r="H10" s="4" t="str">
        <f t="shared" si="1"/>
        <v>，4277577</v>
      </c>
      <c r="I10" s="4" t="str">
        <f>VLOOKUP(A10,HOP!A:U,21,0)</f>
        <v>直连</v>
      </c>
    </row>
    <row r="11" s="4" customFormat="1" spans="1:9">
      <c r="A11" s="5">
        <v>999228590058066</v>
      </c>
      <c r="B11" s="6">
        <v>45269</v>
      </c>
      <c r="C11" s="6">
        <v>45270</v>
      </c>
      <c r="D11" s="4">
        <v>119.25</v>
      </c>
      <c r="E11" s="4" t="str">
        <f>VLOOKUP(A11,HOP!A:L,12,0)</f>
        <v>119.25</v>
      </c>
      <c r="F11" s="4" t="str">
        <f>VLOOKUP(A11,HOP!A:C,3,0)</f>
        <v>4307658</v>
      </c>
      <c r="G11" s="4">
        <f t="shared" si="0"/>
        <v>0</v>
      </c>
      <c r="H11" s="4" t="str">
        <f t="shared" si="1"/>
        <v>，4307658</v>
      </c>
      <c r="I11" s="4" t="str">
        <f>VLOOKUP(A11,HOP!A:U,21,0)</f>
        <v>直连</v>
      </c>
    </row>
    <row r="13" spans="4:4">
      <c r="D13" s="4">
        <f>SUM(D2:D12)</f>
        <v>2810.72</v>
      </c>
    </row>
    <row r="19" spans="1:1">
      <c r="A19" s="4" t="s">
        <v>89</v>
      </c>
    </row>
    <row r="20" spans="1:1">
      <c r="A20" s="4" t="s">
        <v>90</v>
      </c>
    </row>
    <row r="21" spans="1:1">
      <c r="A21" s="4" t="s">
        <v>91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999228590058066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999228546721130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  <c r="G3" s="1" t="s">
        <v>116</v>
      </c>
      <c r="H3" s="1" t="s">
        <v>117</v>
      </c>
      <c r="I3" s="1" t="s">
        <v>134</v>
      </c>
      <c r="J3" s="1" t="s">
        <v>30</v>
      </c>
      <c r="K3" s="1" t="s">
        <v>135</v>
      </c>
      <c r="L3" s="1" t="s">
        <v>135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136</v>
      </c>
      <c r="S3" s="1" t="s">
        <v>125</v>
      </c>
      <c r="T3" s="1" t="s">
        <v>126</v>
      </c>
      <c r="U3" s="1" t="s">
        <v>127</v>
      </c>
      <c r="V3" s="1" t="s">
        <v>137</v>
      </c>
    </row>
    <row r="4" s="1" customFormat="1" spans="1:22">
      <c r="A4" s="3">
        <v>999228531946364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142</v>
      </c>
      <c r="G4" s="1" t="s">
        <v>116</v>
      </c>
      <c r="H4" s="1" t="s">
        <v>117</v>
      </c>
      <c r="I4" s="1" t="s">
        <v>143</v>
      </c>
      <c r="J4" s="1" t="s">
        <v>30</v>
      </c>
      <c r="K4" s="1" t="s">
        <v>144</v>
      </c>
      <c r="L4" s="1" t="s">
        <v>144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145</v>
      </c>
      <c r="S4" s="1" t="s">
        <v>125</v>
      </c>
      <c r="T4" s="1" t="s">
        <v>126</v>
      </c>
      <c r="U4" s="1" t="s">
        <v>127</v>
      </c>
      <c r="V4" s="1" t="s">
        <v>146</v>
      </c>
    </row>
    <row r="5" s="1" customFormat="1" spans="1:22">
      <c r="A5" s="3">
        <v>999228506166619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133</v>
      </c>
      <c r="G5" s="1" t="s">
        <v>116</v>
      </c>
      <c r="H5" s="1" t="s">
        <v>117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153</v>
      </c>
      <c r="S5" s="1" t="s">
        <v>125</v>
      </c>
      <c r="T5" s="1" t="s">
        <v>126</v>
      </c>
      <c r="U5" s="1" t="s">
        <v>127</v>
      </c>
      <c r="V5" s="1" t="s">
        <v>154</v>
      </c>
    </row>
    <row r="6" s="1" customFormat="1" spans="1:22">
      <c r="A6" s="3">
        <v>999228505102204</v>
      </c>
      <c r="B6" s="1" t="s">
        <v>155</v>
      </c>
      <c r="C6" s="1" t="s">
        <v>156</v>
      </c>
      <c r="D6" s="1" t="s">
        <v>157</v>
      </c>
      <c r="E6" s="1" t="s">
        <v>158</v>
      </c>
      <c r="F6" s="1" t="s">
        <v>115</v>
      </c>
      <c r="G6" s="1" t="s">
        <v>116</v>
      </c>
      <c r="H6" s="1" t="s">
        <v>117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161</v>
      </c>
      <c r="S6" s="1" t="s">
        <v>125</v>
      </c>
      <c r="T6" s="1" t="s">
        <v>126</v>
      </c>
      <c r="U6" s="1" t="s">
        <v>127</v>
      </c>
      <c r="V6" s="1" t="s">
        <v>162</v>
      </c>
    </row>
    <row r="7" s="1" customFormat="1" spans="1:22">
      <c r="A7" s="3">
        <v>999228474357752</v>
      </c>
      <c r="B7" s="1" t="s">
        <v>163</v>
      </c>
      <c r="C7" s="1" t="s">
        <v>164</v>
      </c>
      <c r="D7" s="1" t="s">
        <v>165</v>
      </c>
      <c r="E7" s="1" t="s">
        <v>166</v>
      </c>
      <c r="F7" s="1" t="s">
        <v>115</v>
      </c>
      <c r="G7" s="1" t="s">
        <v>116</v>
      </c>
      <c r="H7" s="1" t="s">
        <v>117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169</v>
      </c>
      <c r="S7" s="1" t="s">
        <v>125</v>
      </c>
      <c r="T7" s="1" t="s">
        <v>126</v>
      </c>
      <c r="U7" s="1" t="s">
        <v>127</v>
      </c>
      <c r="V7" s="1" t="s">
        <v>154</v>
      </c>
    </row>
    <row r="8" s="1" customFormat="1" spans="1:22">
      <c r="A8" s="3">
        <v>999228268395578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115</v>
      </c>
      <c r="G8" s="1" t="s">
        <v>116</v>
      </c>
      <c r="H8" s="1" t="s">
        <v>117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176</v>
      </c>
      <c r="S8" s="1" t="s">
        <v>125</v>
      </c>
      <c r="T8" s="1" t="s">
        <v>126</v>
      </c>
      <c r="U8" s="1" t="s">
        <v>127</v>
      </c>
      <c r="V8" s="1" t="s">
        <v>177</v>
      </c>
    </row>
    <row r="9" s="1" customFormat="1" spans="1:22">
      <c r="A9" s="3">
        <v>999228237225815</v>
      </c>
      <c r="B9" s="1" t="s">
        <v>178</v>
      </c>
      <c r="C9" s="1" t="s">
        <v>179</v>
      </c>
      <c r="D9" s="1" t="s">
        <v>180</v>
      </c>
      <c r="E9" s="1" t="s">
        <v>181</v>
      </c>
      <c r="F9" s="1" t="s">
        <v>133</v>
      </c>
      <c r="G9" s="1" t="s">
        <v>116</v>
      </c>
      <c r="H9" s="1" t="s">
        <v>117</v>
      </c>
      <c r="I9" s="1" t="s">
        <v>182</v>
      </c>
      <c r="J9" s="1" t="s">
        <v>30</v>
      </c>
      <c r="K9" s="1" t="s">
        <v>183</v>
      </c>
      <c r="L9" s="1" t="s">
        <v>183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184</v>
      </c>
      <c r="S9" s="1" t="s">
        <v>125</v>
      </c>
      <c r="T9" s="1" t="s">
        <v>126</v>
      </c>
      <c r="U9" s="1" t="s">
        <v>127</v>
      </c>
      <c r="V9" s="1" t="s">
        <v>162</v>
      </c>
    </row>
    <row r="10" s="1" customFormat="1" spans="1:22">
      <c r="A10" s="3">
        <v>999228166845034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142</v>
      </c>
      <c r="G10" s="1" t="s">
        <v>116</v>
      </c>
      <c r="H10" s="1" t="s">
        <v>117</v>
      </c>
      <c r="I10" s="1" t="s">
        <v>189</v>
      </c>
      <c r="J10" s="1" t="s">
        <v>30</v>
      </c>
      <c r="K10" s="1" t="s">
        <v>190</v>
      </c>
      <c r="L10" s="1" t="s">
        <v>190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191</v>
      </c>
      <c r="S10" s="1" t="s">
        <v>125</v>
      </c>
      <c r="T10" s="1" t="s">
        <v>126</v>
      </c>
      <c r="U10" s="1" t="s">
        <v>127</v>
      </c>
      <c r="V10" s="1" t="s">
        <v>154</v>
      </c>
    </row>
    <row r="11" s="1" customFormat="1" spans="1:22">
      <c r="A11" s="3">
        <v>999226751292559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133</v>
      </c>
      <c r="G11" s="1" t="s">
        <v>116</v>
      </c>
      <c r="H11" s="1" t="s">
        <v>117</v>
      </c>
      <c r="I11" s="1" t="s">
        <v>196</v>
      </c>
      <c r="J11" s="1" t="s">
        <v>30</v>
      </c>
      <c r="K11" s="1" t="s">
        <v>197</v>
      </c>
      <c r="L11" s="1" t="s">
        <v>197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198</v>
      </c>
      <c r="S11" s="1" t="s">
        <v>125</v>
      </c>
      <c r="T11" s="1" t="s">
        <v>126</v>
      </c>
      <c r="U11" s="1" t="s">
        <v>127</v>
      </c>
      <c r="V11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2023-12-13T01:50:38Z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