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<sst xmlns="http://schemas.openxmlformats.org/spreadsheetml/2006/main" count="350" uniqueCount="162">
  <si>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</si>
  <si>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</si>
  <si>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</si>
  <si>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</si>
  <si>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</si>
  <si>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</si>
  <si>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</si>
  <si>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</si>
  <si>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</si>
  <si>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</si>
  <si>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</si>
  <si>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</si>
  <si>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</si>
  <si>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</si>
  <si>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</si>
  <si>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</si>
  <si>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</si>
  <si>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</si>
  <si>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</si>
  <si>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</si>
  <si>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</si>
  <si>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</si>
  <si>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</si>
  <si>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</si>
  <si>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</si>
  <si>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999228767082740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</si>
  <si>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</si>
  <si>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</si>
  <si>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</si>
  <si>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</si>
  <si>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</si>
  <si>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祁璐</t>
  </si>
  <si>
    <t>CA363231224CNY</t>
  </si>
  <si>
    <t>未提现</t>
  </si>
  <si>
    <t>携程开票</t>
  </si>
  <si>
    <t xml:space="preserve">4347454	</t>
  </si>
  <si>
    <t xml:space="preserve">	</t>
  </si>
  <si>
    <t xml:space="preserve">999229272802637	</t>
  </si>
  <si>
    <t>WANG/JI</t>
  </si>
  <si>
    <t xml:space="preserve">4354075	</t>
  </si>
  <si>
    <t xml:space="preserve">6364888	</t>
  </si>
  <si>
    <t xml:space="preserve">999229291376008	</t>
  </si>
  <si>
    <t>[梅州]梅州昌盛豪生大酒店(45834822)</t>
  </si>
  <si>
    <t>柚见汝——非遗大床房&lt;超值特惠&gt;&lt;双人入住&gt;&lt;双早&gt;</t>
  </si>
  <si>
    <t>萧泽文</t>
  </si>
  <si>
    <t xml:space="preserve">618467	</t>
  </si>
  <si>
    <t xml:space="preserve">999229299616523	</t>
  </si>
  <si>
    <t>柚见好——非遗双床房&lt;超值特惠&gt;&lt;双人入住&gt;&lt;双早&gt;</t>
  </si>
  <si>
    <t>谢冲</t>
  </si>
  <si>
    <t>取消</t>
  </si>
  <si>
    <t xml:space="preserve">999228231946797	</t>
  </si>
  <si>
    <t>[香港]香港九龙酒店(The Kowloon Hotel)(9826444)</t>
  </si>
  <si>
    <t>高级房（双人床）(至少提前5天预订)(至少连住2晚及以上)&lt;双人入住&gt;&lt;内宾&gt;&lt;无早&gt;</t>
  </si>
  <si>
    <t>Ding/Yuexun,Chiu/Hunglee</t>
  </si>
  <si>
    <t>CA363231225CNY</t>
  </si>
  <si>
    <t xml:space="preserve">4157336	</t>
  </si>
  <si>
    <t xml:space="preserve">13093499	</t>
  </si>
  <si>
    <t xml:space="preserve">999228234296369	</t>
  </si>
  <si>
    <t>[香港]历山酒店(Hotel Alexandra)(105646626)</t>
  </si>
  <si>
    <t>梅花客房 (城市景观)(至少提前5天预订)(至少连住2晚及以上)&lt;双人入住&gt;&lt;内宾&gt;&lt;无早&gt;</t>
  </si>
  <si>
    <t>WU/Lina</t>
  </si>
  <si>
    <t xml:space="preserve">4158702	</t>
  </si>
  <si>
    <t xml:space="preserve">13088041	</t>
  </si>
  <si>
    <t xml:space="preserve">999228273847800	</t>
  </si>
  <si>
    <t>LIU/ZIXI</t>
  </si>
  <si>
    <t xml:space="preserve">4173336	</t>
  </si>
  <si>
    <t xml:space="preserve">224321	</t>
  </si>
  <si>
    <t xml:space="preserve">999228525192424	</t>
  </si>
  <si>
    <t>方块客房 (城市景观)(至少提前5天预订)(至少连住2晚及以上)&lt;双人入住&gt;&lt;内宾&gt;&lt;无早&gt;</t>
  </si>
  <si>
    <t>CUI/LINXIAODAN</t>
  </si>
  <si>
    <t xml:space="preserve">4272161	</t>
  </si>
  <si>
    <t xml:space="preserve">13091508	</t>
  </si>
  <si>
    <t xml:space="preserve">999228668592073	</t>
  </si>
  <si>
    <t>CHEN/KAIMING,XIE/XINYI</t>
  </si>
  <si>
    <t xml:space="preserve">4327294	</t>
  </si>
  <si>
    <t xml:space="preserve">13093286	</t>
  </si>
  <si>
    <t xml:space="preserve">999229290461943	</t>
  </si>
  <si>
    <t>柚见汝——非遗大床房&lt;双人入住&gt;&lt;限量特惠&gt;&lt;单早&gt;</t>
  </si>
  <si>
    <t>谢洋涵</t>
  </si>
  <si>
    <t xml:space="preserve">999229291875785	</t>
  </si>
  <si>
    <t>何文纲,杨富尧,杨广</t>
  </si>
  <si>
    <t xml:space="preserve">p618476	</t>
  </si>
  <si>
    <t>，</t>
  </si>
  <si>
    <t>202312031538360069</t>
  </si>
  <si>
    <t>202312031011150076</t>
  </si>
  <si>
    <t>202312031823230079</t>
  </si>
  <si>
    <t>A231225093233481</t>
  </si>
  <si>
    <t>房集：i231225093039  1975.4元</t>
  </si>
  <si>
    <t>CNY / HKD 当前参考汇率: 1.093493712</t>
  </si>
  <si>
    <t>总计：19722.4 CNY/
21566.32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</si>
  <si>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</si>
  <si>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</si>
  <si>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</si>
  <si>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</si>
  <si>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</si>
  <si>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</si>
  <si>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</si>
  <si>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</si>
  <si>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</si>
  <si>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</si>
  <si>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</si>
  <si>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</si>
  <si>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</si>
  <si>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</si>
  <si>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</si>
  <si>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</si>
  <si>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</si>
  <si>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</si>
  <si>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</si>
  <si>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2023-11-30</t>
  </si>
  <si>
    <t>4354075</t>
  </si>
  <si>
    <t>香港都会海逸酒店</t>
  </si>
  <si>
    <t>WANG JI</t>
  </si>
  <si>
    <t>2023-12-07</t>
  </si>
  <si>
    <t>2023-12-09</t>
  </si>
  <si>
    <t>退房日周结</t>
  </si>
  <si>
    <t>1745.00</t>
  </si>
  <si>
    <t>RMB</t>
  </si>
  <si>
    <t>0</t>
  </si>
  <si>
    <t>0.00</t>
  </si>
  <si>
    <t>携程国内直连(DD)</t>
  </si>
  <si>
    <t>01.011249</t>
  </si>
  <si>
    <t>2023-11-30 19:00:00</t>
  </si>
  <si>
    <t>否</t>
  </si>
  <si>
    <t>汇智国际旅游发展有限公司</t>
  </si>
  <si>
    <t>直连</t>
  </si>
  <si>
    <t>中国</t>
  </si>
  <si>
    <t>2023-11-29</t>
  </si>
  <si>
    <t>4347454</t>
  </si>
  <si>
    <t>qi lu,liu xingxu</t>
  </si>
  <si>
    <t>2023-12-06</t>
  </si>
  <si>
    <t>2451.00</t>
  </si>
  <si>
    <t>2023-12-01 10:06:49</t>
  </si>
  <si>
    <t>2023-11-26</t>
  </si>
  <si>
    <t>4327294</t>
  </si>
  <si>
    <t>香港九龙酒店</t>
  </si>
  <si>
    <t>CHEN KAIMING,XIE XINYI</t>
  </si>
  <si>
    <t>2023-12-10</t>
  </si>
  <si>
    <t>3283.00</t>
  </si>
  <si>
    <t>2023-11-26 09:50:54</t>
  </si>
  <si>
    <t>2023-11-18</t>
  </si>
  <si>
    <t>4272161</t>
  </si>
  <si>
    <t>历山酒店</t>
  </si>
  <si>
    <t>CUI LINXIAODAN</t>
  </si>
  <si>
    <t>2023-12-08</t>
  </si>
  <si>
    <t>1606.00</t>
  </si>
  <si>
    <t>2023-11-20 09:06:44</t>
  </si>
  <si>
    <t>2023-11-01</t>
  </si>
  <si>
    <t>4173336</t>
  </si>
  <si>
    <t>LIU ZIXI</t>
  </si>
  <si>
    <t>2023-12-05</t>
  </si>
  <si>
    <t>3538.00</t>
  </si>
  <si>
    <t>2023-11-17 11:28:18</t>
  </si>
  <si>
    <t>2023-10-30</t>
  </si>
  <si>
    <t>4158702</t>
  </si>
  <si>
    <t>WU Lina</t>
  </si>
  <si>
    <t>1632.00</t>
  </si>
  <si>
    <t>2023-11-08 14:19:50</t>
  </si>
  <si>
    <t>4157336</t>
  </si>
  <si>
    <t>Ding Yuexun,Chiu Hunglee</t>
  </si>
  <si>
    <t>3492.00</t>
  </si>
  <si>
    <t>2023-11-27 10:53:58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</si>
</sst>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114300</xdr:colOff>
      <xdr:row>58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3155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45266</v>
      </c>
      <c r="G2" s="6">
        <v>45269</v>
      </c>
      <c r="H2" s="4">
        <v>1</v>
      </c>
      <c r="I2" s="4">
        <v>3</v>
      </c>
      <c r="J2" s="4">
        <v>3</v>
      </c>
      <c r="K2" s="4" t="s">
        <v>30</v>
      </c>
      <c r="L2" s="4">
        <v>2451</v>
      </c>
      <c r="M2" s="4">
        <v>2451</v>
      </c>
      <c r="N2" s="4" t="s">
        <v>31</v>
      </c>
      <c r="O2" s="4" t="s">
        <v>32</v>
      </c>
      <c r="P2" s="4" t="s">
        <v>33</v>
      </c>
      <c r="Q2" s="4">
        <v>0</v>
      </c>
      <c r="R2" s="7">
        <v>45259.0000115741</v>
      </c>
      <c r="S2" s="6">
        <v>45284</v>
      </c>
      <c r="T2" s="4" t="s">
        <v>34</v>
      </c>
      <c r="U2" s="4">
        <v>2451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45267</v>
      </c>
      <c r="G3" s="6">
        <v>45269</v>
      </c>
      <c r="H3" s="4">
        <v>1</v>
      </c>
      <c r="I3" s="4">
        <v>2</v>
      </c>
      <c r="J3" s="4">
        <v>2</v>
      </c>
      <c r="K3" s="4" t="s">
        <v>30</v>
      </c>
      <c r="L3" s="4">
        <v>1745</v>
      </c>
      <c r="M3" s="4">
        <v>1745</v>
      </c>
      <c r="N3" s="4" t="s">
        <v>38</v>
      </c>
      <c r="O3" s="4" t="s">
        <v>32</v>
      </c>
      <c r="P3" s="4" t="s">
        <v>33</v>
      </c>
      <c r="Q3" s="4">
        <v>0</v>
      </c>
      <c r="R3" s="7">
        <v>45260</v>
      </c>
      <c r="S3" s="6">
        <v>45284</v>
      </c>
      <c r="T3" s="4" t="s">
        <v>34</v>
      </c>
      <c r="U3" s="4">
        <v>1745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45268</v>
      </c>
      <c r="G4" s="6">
        <v>45269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44</v>
      </c>
      <c r="O4" s="4" t="s">
        <v>32</v>
      </c>
      <c r="P4" s="4" t="s">
        <v>33</v>
      </c>
      <c r="Q4" s="4">
        <v>0</v>
      </c>
      <c r="R4" s="7">
        <v>45263.0000115741</v>
      </c>
      <c r="S4" s="6">
        <v>45284</v>
      </c>
      <c r="T4" s="4" t="s">
        <v>34</v>
      </c>
      <c r="U4" s="4">
        <v>427</v>
      </c>
      <c r="V4" s="4">
        <v>0</v>
      </c>
      <c r="W4" s="4">
        <v>0</v>
      </c>
      <c r="X4" s="4" t="s">
        <v>36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47</v>
      </c>
      <c r="F5" s="6">
        <v>45268</v>
      </c>
      <c r="G5" s="6">
        <v>45269</v>
      </c>
      <c r="H5" s="4">
        <v>1</v>
      </c>
      <c r="I5" s="4">
        <v>1</v>
      </c>
      <c r="J5" s="4">
        <v>1</v>
      </c>
      <c r="K5" s="4" t="s">
        <v>30</v>
      </c>
      <c r="L5" s="4">
        <v>427</v>
      </c>
      <c r="M5" s="4">
        <v>427</v>
      </c>
      <c r="N5" s="4" t="s">
        <v>48</v>
      </c>
      <c r="O5" s="4" t="s">
        <v>32</v>
      </c>
      <c r="P5" s="4" t="s">
        <v>33</v>
      </c>
      <c r="Q5" s="4">
        <v>0</v>
      </c>
      <c r="R5" s="7">
        <v>45264</v>
      </c>
      <c r="S5" s="6">
        <v>45284</v>
      </c>
      <c r="T5" s="4" t="s">
        <v>34</v>
      </c>
      <c r="U5" s="4">
        <v>427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49</v>
      </c>
      <c r="D6" s="4" t="s">
        <v>42</v>
      </c>
      <c r="E6" s="4" t="s">
        <v>47</v>
      </c>
      <c r="F6" s="6">
        <v>45268</v>
      </c>
      <c r="G6" s="6">
        <v>45269</v>
      </c>
      <c r="H6" s="4">
        <v>1</v>
      </c>
      <c r="I6" s="4">
        <v>1</v>
      </c>
      <c r="J6" s="4">
        <v>1</v>
      </c>
      <c r="K6" s="4" t="s">
        <v>30</v>
      </c>
      <c r="L6" s="4">
        <v>-427</v>
      </c>
      <c r="M6" s="4">
        <v>-427</v>
      </c>
      <c r="N6" s="4" t="s">
        <v>48</v>
      </c>
      <c r="O6" s="4" t="s">
        <v>32</v>
      </c>
      <c r="P6" s="4" t="s">
        <v>33</v>
      </c>
      <c r="Q6" s="4">
        <v>0</v>
      </c>
      <c r="R6" s="7">
        <v>45264</v>
      </c>
      <c r="S6" s="6">
        <v>45284</v>
      </c>
      <c r="T6" s="4" t="s">
        <v>34</v>
      </c>
      <c r="U6" s="4">
        <v>-427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45267</v>
      </c>
      <c r="G7" s="6">
        <v>45270</v>
      </c>
      <c r="H7" s="4">
        <v>1</v>
      </c>
      <c r="I7" s="4">
        <v>3</v>
      </c>
      <c r="J7" s="4">
        <v>3</v>
      </c>
      <c r="K7" s="4" t="s">
        <v>30</v>
      </c>
      <c r="L7" s="4">
        <v>3492</v>
      </c>
      <c r="M7" s="4">
        <v>3492</v>
      </c>
      <c r="N7" s="4" t="s">
        <v>53</v>
      </c>
      <c r="O7" s="4" t="s">
        <v>54</v>
      </c>
      <c r="P7" s="4" t="s">
        <v>33</v>
      </c>
      <c r="Q7" s="4">
        <v>0</v>
      </c>
      <c r="R7" s="7">
        <v>45229</v>
      </c>
      <c r="S7" s="6">
        <v>45285</v>
      </c>
      <c r="T7" s="4" t="s">
        <v>34</v>
      </c>
      <c r="U7" s="4">
        <v>3492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45268</v>
      </c>
      <c r="G8" s="6">
        <v>45270</v>
      </c>
      <c r="H8" s="4">
        <v>1</v>
      </c>
      <c r="I8" s="4">
        <v>2</v>
      </c>
      <c r="J8" s="4">
        <v>2</v>
      </c>
      <c r="K8" s="4" t="s">
        <v>30</v>
      </c>
      <c r="L8" s="4">
        <v>1632</v>
      </c>
      <c r="M8" s="4">
        <v>1632</v>
      </c>
      <c r="N8" s="4" t="s">
        <v>60</v>
      </c>
      <c r="O8" s="4" t="s">
        <v>54</v>
      </c>
      <c r="P8" s="4" t="s">
        <v>33</v>
      </c>
      <c r="Q8" s="4">
        <v>0</v>
      </c>
      <c r="R8" s="7">
        <v>45229</v>
      </c>
      <c r="S8" s="6">
        <v>45285</v>
      </c>
      <c r="T8" s="4" t="s">
        <v>34</v>
      </c>
      <c r="U8" s="4">
        <v>1632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45265</v>
      </c>
      <c r="G9" s="6">
        <v>45270</v>
      </c>
      <c r="H9" s="4">
        <v>1</v>
      </c>
      <c r="I9" s="4">
        <v>5</v>
      </c>
      <c r="J9" s="4">
        <v>5</v>
      </c>
      <c r="K9" s="4" t="s">
        <v>30</v>
      </c>
      <c r="L9" s="4">
        <v>3538</v>
      </c>
      <c r="M9" s="4">
        <v>3538</v>
      </c>
      <c r="N9" s="4" t="s">
        <v>64</v>
      </c>
      <c r="O9" s="4" t="s">
        <v>54</v>
      </c>
      <c r="P9" s="4" t="s">
        <v>33</v>
      </c>
      <c r="Q9" s="4">
        <v>0</v>
      </c>
      <c r="R9" s="7">
        <v>45231</v>
      </c>
      <c r="S9" s="6">
        <v>45285</v>
      </c>
      <c r="T9" s="4" t="s">
        <v>34</v>
      </c>
      <c r="U9" s="4">
        <v>3538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58</v>
      </c>
      <c r="E10" s="4" t="s">
        <v>68</v>
      </c>
      <c r="F10" s="6">
        <v>45268</v>
      </c>
      <c r="G10" s="6">
        <v>45270</v>
      </c>
      <c r="H10" s="4">
        <v>1</v>
      </c>
      <c r="I10" s="4">
        <v>2</v>
      </c>
      <c r="J10" s="4">
        <v>2</v>
      </c>
      <c r="K10" s="4" t="s">
        <v>30</v>
      </c>
      <c r="L10" s="4">
        <v>1606</v>
      </c>
      <c r="M10" s="4">
        <v>1606</v>
      </c>
      <c r="N10" s="4" t="s">
        <v>69</v>
      </c>
      <c r="O10" s="4" t="s">
        <v>54</v>
      </c>
      <c r="P10" s="4" t="s">
        <v>33</v>
      </c>
      <c r="Q10" s="4">
        <v>0</v>
      </c>
      <c r="R10" s="7">
        <v>45248.0000115741</v>
      </c>
      <c r="S10" s="6">
        <v>45285</v>
      </c>
      <c r="T10" s="4" t="s">
        <v>34</v>
      </c>
      <c r="U10" s="4">
        <v>1606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51</v>
      </c>
      <c r="E11" s="4" t="s">
        <v>52</v>
      </c>
      <c r="F11" s="6">
        <v>45267</v>
      </c>
      <c r="G11" s="6">
        <v>45270</v>
      </c>
      <c r="H11" s="4">
        <v>1</v>
      </c>
      <c r="I11" s="4">
        <v>3</v>
      </c>
      <c r="J11" s="4">
        <v>3</v>
      </c>
      <c r="K11" s="4" t="s">
        <v>30</v>
      </c>
      <c r="L11" s="4">
        <v>3283</v>
      </c>
      <c r="M11" s="4">
        <v>3283</v>
      </c>
      <c r="N11" s="4" t="s">
        <v>73</v>
      </c>
      <c r="O11" s="4" t="s">
        <v>54</v>
      </c>
      <c r="P11" s="4" t="s">
        <v>33</v>
      </c>
      <c r="Q11" s="4">
        <v>0</v>
      </c>
      <c r="R11" s="7">
        <v>45256</v>
      </c>
      <c r="S11" s="6">
        <v>45285</v>
      </c>
      <c r="T11" s="4" t="s">
        <v>34</v>
      </c>
      <c r="U11" s="4">
        <v>3283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42</v>
      </c>
      <c r="E12" s="4" t="s">
        <v>77</v>
      </c>
      <c r="F12" s="6">
        <v>45269</v>
      </c>
      <c r="G12" s="6">
        <v>45270</v>
      </c>
      <c r="H12" s="4">
        <v>1</v>
      </c>
      <c r="I12" s="4">
        <v>1</v>
      </c>
      <c r="J12" s="4">
        <v>1</v>
      </c>
      <c r="K12" s="4" t="s">
        <v>30</v>
      </c>
      <c r="L12" s="4">
        <v>387.1</v>
      </c>
      <c r="M12" s="4">
        <v>387.1</v>
      </c>
      <c r="N12" s="4" t="s">
        <v>78</v>
      </c>
      <c r="O12" s="4" t="s">
        <v>54</v>
      </c>
      <c r="P12" s="4" t="s">
        <v>33</v>
      </c>
      <c r="Q12" s="4">
        <v>0</v>
      </c>
      <c r="R12" s="7">
        <v>45263</v>
      </c>
      <c r="S12" s="6">
        <v>45285</v>
      </c>
      <c r="T12" s="4" t="s">
        <v>34</v>
      </c>
      <c r="U12" s="4">
        <v>387.1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42</v>
      </c>
      <c r="E13" s="4" t="s">
        <v>77</v>
      </c>
      <c r="F13" s="6">
        <v>45269</v>
      </c>
      <c r="G13" s="6">
        <v>45270</v>
      </c>
      <c r="H13" s="4">
        <v>3</v>
      </c>
      <c r="I13" s="4">
        <v>1</v>
      </c>
      <c r="J13" s="4">
        <v>3</v>
      </c>
      <c r="K13" s="4" t="s">
        <v>30</v>
      </c>
      <c r="L13" s="4">
        <v>1161.3</v>
      </c>
      <c r="M13" s="4">
        <v>1161.3</v>
      </c>
      <c r="N13" s="4" t="s">
        <v>80</v>
      </c>
      <c r="O13" s="4" t="s">
        <v>54</v>
      </c>
      <c r="P13" s="4" t="s">
        <v>33</v>
      </c>
      <c r="Q13" s="4">
        <v>0</v>
      </c>
      <c r="R13" s="7">
        <v>45263</v>
      </c>
      <c r="S13" s="6">
        <v>45285</v>
      </c>
      <c r="T13" s="4" t="s">
        <v>34</v>
      </c>
      <c r="U13" s="4">
        <v>1161.3</v>
      </c>
      <c r="V13" s="4">
        <v>0</v>
      </c>
      <c r="W13" s="4">
        <v>0</v>
      </c>
      <c r="X13" s="4" t="s">
        <v>36</v>
      </c>
      <c r="Y13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999228767082740</v>
      </c>
      <c r="B2" s="6">
        <v>45266</v>
      </c>
      <c r="C2" s="6">
        <v>45269</v>
      </c>
      <c r="D2" s="4">
        <v>2451</v>
      </c>
      <c r="E2" s="4" t="str">
        <f>VLOOKUP(A2,HOP!A:L,12,0)</f>
        <v>2451.00</v>
      </c>
      <c r="F2" s="4" t="str">
        <f>VLOOKUP(A2,HOP!A:C,3,0)</f>
        <v>4347454</v>
      </c>
      <c r="G2" s="4">
        <f>D2-E2</f>
        <v>0</v>
      </c>
      <c r="H2" s="4" t="str">
        <f>$H$1&amp;F2</f>
        <v>，4347454</v>
      </c>
      <c r="I2" s="4" t="str">
        <f>VLOOKUP(A2,HOP!A:U,21,0)</f>
        <v>直连</v>
      </c>
    </row>
    <row r="3" s="4" customFormat="1" spans="1:9">
      <c r="A3" s="5">
        <v>999229272802637</v>
      </c>
      <c r="B3" s="6">
        <v>45267</v>
      </c>
      <c r="C3" s="6">
        <v>45269</v>
      </c>
      <c r="D3" s="4">
        <v>1745</v>
      </c>
      <c r="E3" s="4" t="str">
        <f>VLOOKUP(A3,HOP!A:L,12,0)</f>
        <v>1745.00</v>
      </c>
      <c r="F3" s="4" t="str">
        <f>VLOOKUP(A3,HOP!A:C,3,0)</f>
        <v>4354075</v>
      </c>
      <c r="G3" s="4">
        <f t="shared" ref="G3:G12" si="0">D3-E3</f>
        <v>0</v>
      </c>
      <c r="H3" s="4" t="str">
        <f t="shared" ref="H3:H12" si="1">$H$1&amp;F3</f>
        <v>，4354075</v>
      </c>
      <c r="I3" s="4" t="str">
        <f>VLOOKUP(A3,HOP!A:U,21,0)</f>
        <v>直连</v>
      </c>
    </row>
    <row r="4" s="4" customFormat="1" hidden="1" spans="1:10">
      <c r="A4" s="5">
        <v>999229291376008</v>
      </c>
      <c r="B4" s="6">
        <v>45268</v>
      </c>
      <c r="C4" s="6">
        <v>45269</v>
      </c>
      <c r="D4" s="4">
        <v>427</v>
      </c>
      <c r="E4" s="4">
        <v>427</v>
      </c>
      <c r="F4" s="8" t="s">
        <v>83</v>
      </c>
      <c r="G4" s="4">
        <f t="shared" si="0"/>
        <v>0</v>
      </c>
      <c r="H4" s="4" t="str">
        <f t="shared" si="1"/>
        <v>，202312031538360069</v>
      </c>
      <c r="I4" s="4" t="e">
        <f>VLOOKUP(A4,HOP!A:U,21,0)</f>
        <v>#N/A</v>
      </c>
      <c r="J4" s="4">
        <v>12.3</v>
      </c>
    </row>
    <row r="5" s="4" customFormat="1" hidden="1" spans="1:9">
      <c r="A5" s="5">
        <v>999229299616523</v>
      </c>
      <c r="B5" s="6">
        <v>45268</v>
      </c>
      <c r="C5" s="6">
        <v>45269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999228231946797</v>
      </c>
      <c r="B6" s="6">
        <v>45267</v>
      </c>
      <c r="C6" s="6">
        <v>45270</v>
      </c>
      <c r="D6" s="4">
        <v>3492</v>
      </c>
      <c r="E6" s="4" t="str">
        <f>VLOOKUP(A6,HOP!A:L,12,0)</f>
        <v>3492.00</v>
      </c>
      <c r="F6" s="4" t="str">
        <f>VLOOKUP(A6,HOP!A:C,3,0)</f>
        <v>4157336</v>
      </c>
      <c r="G6" s="4">
        <f t="shared" si="0"/>
        <v>0</v>
      </c>
      <c r="H6" s="4" t="str">
        <f t="shared" si="1"/>
        <v>，4157336</v>
      </c>
      <c r="I6" s="4" t="str">
        <f>VLOOKUP(A6,HOP!A:U,21,0)</f>
        <v>直连</v>
      </c>
    </row>
    <row r="7" s="4" customFormat="1" spans="1:9">
      <c r="A7" s="5">
        <v>999228234296369</v>
      </c>
      <c r="B7" s="6">
        <v>45268</v>
      </c>
      <c r="C7" s="6">
        <v>45270</v>
      </c>
      <c r="D7" s="4">
        <v>1632</v>
      </c>
      <c r="E7" s="4" t="str">
        <f>VLOOKUP(A7,HOP!A:L,12,0)</f>
        <v>1632.00</v>
      </c>
      <c r="F7" s="4" t="str">
        <f>VLOOKUP(A7,HOP!A:C,3,0)</f>
        <v>4158702</v>
      </c>
      <c r="G7" s="4">
        <f t="shared" si="0"/>
        <v>0</v>
      </c>
      <c r="H7" s="4" t="str">
        <f t="shared" si="1"/>
        <v>，4158702</v>
      </c>
      <c r="I7" s="4" t="str">
        <f>VLOOKUP(A7,HOP!A:U,21,0)</f>
        <v>直连</v>
      </c>
    </row>
    <row r="8" s="4" customFormat="1" spans="1:9">
      <c r="A8" s="5">
        <v>999228273847800</v>
      </c>
      <c r="B8" s="6">
        <v>45265</v>
      </c>
      <c r="C8" s="6">
        <v>45270</v>
      </c>
      <c r="D8" s="4">
        <v>3538</v>
      </c>
      <c r="E8" s="4" t="str">
        <f>VLOOKUP(A8,HOP!A:L,12,0)</f>
        <v>3538.00</v>
      </c>
      <c r="F8" s="4" t="str">
        <f>VLOOKUP(A8,HOP!A:C,3,0)</f>
        <v>4173336</v>
      </c>
      <c r="G8" s="4">
        <f t="shared" si="0"/>
        <v>0</v>
      </c>
      <c r="H8" s="4" t="str">
        <f t="shared" si="1"/>
        <v>，4173336</v>
      </c>
      <c r="I8" s="4" t="str">
        <f>VLOOKUP(A8,HOP!A:U,21,0)</f>
        <v>直连</v>
      </c>
    </row>
    <row r="9" s="4" customFormat="1" spans="1:9">
      <c r="A9" s="5">
        <v>999228525192424</v>
      </c>
      <c r="B9" s="6">
        <v>45268</v>
      </c>
      <c r="C9" s="6">
        <v>45270</v>
      </c>
      <c r="D9" s="4">
        <v>1606</v>
      </c>
      <c r="E9" s="4" t="str">
        <f>VLOOKUP(A9,HOP!A:L,12,0)</f>
        <v>1606.00</v>
      </c>
      <c r="F9" s="4" t="str">
        <f>VLOOKUP(A9,HOP!A:C,3,0)</f>
        <v>4272161</v>
      </c>
      <c r="G9" s="4">
        <f t="shared" si="0"/>
        <v>0</v>
      </c>
      <c r="H9" s="4" t="str">
        <f t="shared" si="1"/>
        <v>，4272161</v>
      </c>
      <c r="I9" s="4" t="str">
        <f>VLOOKUP(A9,HOP!A:U,21,0)</f>
        <v>直连</v>
      </c>
    </row>
    <row r="10" s="4" customFormat="1" spans="1:9">
      <c r="A10" s="5">
        <v>999228668592073</v>
      </c>
      <c r="B10" s="6">
        <v>45267</v>
      </c>
      <c r="C10" s="6">
        <v>45270</v>
      </c>
      <c r="D10" s="4">
        <v>3283</v>
      </c>
      <c r="E10" s="4" t="str">
        <f>VLOOKUP(A10,HOP!A:L,12,0)</f>
        <v>3283.00</v>
      </c>
      <c r="F10" s="4" t="str">
        <f>VLOOKUP(A10,HOP!A:C,3,0)</f>
        <v>4327294</v>
      </c>
      <c r="G10" s="4">
        <f t="shared" si="0"/>
        <v>0</v>
      </c>
      <c r="H10" s="4" t="str">
        <f t="shared" si="1"/>
        <v>，4327294</v>
      </c>
      <c r="I10" s="4" t="str">
        <f>VLOOKUP(A10,HOP!A:U,21,0)</f>
        <v>直连</v>
      </c>
    </row>
    <row r="11" s="4" customFormat="1" hidden="1" spans="1:10">
      <c r="A11" s="5">
        <v>999229290461943</v>
      </c>
      <c r="B11" s="6">
        <v>45269</v>
      </c>
      <c r="C11" s="6">
        <v>45270</v>
      </c>
      <c r="D11" s="4">
        <v>387.1</v>
      </c>
      <c r="E11" s="4">
        <v>387.1</v>
      </c>
      <c r="F11" s="8" t="s">
        <v>84</v>
      </c>
      <c r="G11" s="4">
        <f t="shared" si="0"/>
        <v>0</v>
      </c>
      <c r="H11" s="4" t="str">
        <f t="shared" si="1"/>
        <v>，202312031011150076</v>
      </c>
      <c r="I11" s="4" t="e">
        <f>VLOOKUP(A11,HOP!A:U,21,0)</f>
        <v>#N/A</v>
      </c>
      <c r="J11" s="4">
        <v>12.3</v>
      </c>
    </row>
    <row r="12" s="4" customFormat="1" hidden="1" spans="1:10">
      <c r="A12" s="5">
        <v>999229291875785</v>
      </c>
      <c r="B12" s="6">
        <v>45269</v>
      </c>
      <c r="C12" s="6">
        <v>45270</v>
      </c>
      <c r="D12" s="4">
        <v>1161.3</v>
      </c>
      <c r="E12" s="4">
        <v>1161.3</v>
      </c>
      <c r="F12" s="8" t="s">
        <v>85</v>
      </c>
      <c r="G12" s="4">
        <f t="shared" si="0"/>
        <v>0</v>
      </c>
      <c r="H12" s="4" t="str">
        <f t="shared" si="1"/>
        <v>，202312031823230079</v>
      </c>
      <c r="I12" s="4" t="e">
        <f>VLOOKUP(A12,HOP!A:U,21,0)</f>
        <v>#N/A</v>
      </c>
      <c r="J12" s="4">
        <v>12.3</v>
      </c>
    </row>
    <row r="14" spans="4:4">
      <c r="D14" s="4">
        <f>SUM(D2:D13)</f>
        <v>19722.4</v>
      </c>
    </row>
    <row r="20" spans="1:4">
      <c r="A20" s="4" t="s">
        <v>86</v>
      </c>
      <c r="C20" s="4">
        <v>17747</v>
      </c>
      <c r="D20" s="4">
        <v>19406.23</v>
      </c>
    </row>
    <row r="21" spans="1:4">
      <c r="A21" s="4" t="s">
        <v>87</v>
      </c>
      <c r="C21" s="4">
        <v>1975.4</v>
      </c>
      <c r="D21" s="4">
        <v>2160.09</v>
      </c>
    </row>
    <row r="22" spans="1:4">
      <c r="A22" s="4" t="s">
        <v>88</v>
      </c>
      <c r="C22" s="4">
        <f>SUBTOTAL(9,C20:C21)</f>
        <v>19722.4</v>
      </c>
      <c r="D22" s="4">
        <f>SUBTOTAL(9,D20:D21)</f>
        <v>21566.32</v>
      </c>
    </row>
    <row r="23" spans="1:1">
      <c r="A23" s="4" t="s">
        <v>89</v>
      </c>
    </row>
  </sheetData>
  <autoFilter ref="A1:XFD14">
    <filterColumn colId="3">
      <filters blank="1">
        <filter val="2451"/>
        <filter val="387.1"/>
        <filter val="1632"/>
        <filter val="3492"/>
        <filter val="3283"/>
        <filter val="1161.3"/>
        <filter val="19722.4"/>
        <filter val="1745"/>
        <filter val="1606"/>
        <filter val="427"/>
        <filter val="353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999229272802637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999228767082740</v>
      </c>
      <c r="B3" s="1" t="s">
        <v>127</v>
      </c>
      <c r="C3" s="1" t="s">
        <v>128</v>
      </c>
      <c r="D3" s="1" t="s">
        <v>111</v>
      </c>
      <c r="E3" s="1" t="s">
        <v>129</v>
      </c>
      <c r="F3" s="1" t="s">
        <v>130</v>
      </c>
      <c r="G3" s="1" t="s">
        <v>114</v>
      </c>
      <c r="H3" s="1" t="s">
        <v>115</v>
      </c>
      <c r="I3" s="1" t="s">
        <v>131</v>
      </c>
      <c r="J3" s="1" t="s">
        <v>117</v>
      </c>
      <c r="K3" s="1" t="s">
        <v>131</v>
      </c>
      <c r="L3" s="1" t="s">
        <v>131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132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999228668592073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113</v>
      </c>
      <c r="G4" s="1" t="s">
        <v>137</v>
      </c>
      <c r="H4" s="1" t="s">
        <v>115</v>
      </c>
      <c r="I4" s="1" t="s">
        <v>138</v>
      </c>
      <c r="J4" s="1" t="s">
        <v>117</v>
      </c>
      <c r="K4" s="1" t="s">
        <v>138</v>
      </c>
      <c r="L4" s="1" t="s">
        <v>138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139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999228525192424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144</v>
      </c>
      <c r="G5" s="1" t="s">
        <v>137</v>
      </c>
      <c r="H5" s="1" t="s">
        <v>115</v>
      </c>
      <c r="I5" s="1" t="s">
        <v>145</v>
      </c>
      <c r="J5" s="1" t="s">
        <v>117</v>
      </c>
      <c r="K5" s="1" t="s">
        <v>145</v>
      </c>
      <c r="L5" s="1" t="s">
        <v>145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146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999228273847800</v>
      </c>
      <c r="B6" s="1" t="s">
        <v>147</v>
      </c>
      <c r="C6" s="1" t="s">
        <v>148</v>
      </c>
      <c r="D6" s="1" t="s">
        <v>142</v>
      </c>
      <c r="E6" s="1" t="s">
        <v>149</v>
      </c>
      <c r="F6" s="1" t="s">
        <v>150</v>
      </c>
      <c r="G6" s="1" t="s">
        <v>137</v>
      </c>
      <c r="H6" s="1" t="s">
        <v>115</v>
      </c>
      <c r="I6" s="1" t="s">
        <v>151</v>
      </c>
      <c r="J6" s="1" t="s">
        <v>117</v>
      </c>
      <c r="K6" s="1" t="s">
        <v>151</v>
      </c>
      <c r="L6" s="1" t="s">
        <v>151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152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3">
        <v>999228234296369</v>
      </c>
      <c r="B7" s="1" t="s">
        <v>153</v>
      </c>
      <c r="C7" s="1" t="s">
        <v>154</v>
      </c>
      <c r="D7" s="1" t="s">
        <v>142</v>
      </c>
      <c r="E7" s="1" t="s">
        <v>155</v>
      </c>
      <c r="F7" s="1" t="s">
        <v>144</v>
      </c>
      <c r="G7" s="1" t="s">
        <v>137</v>
      </c>
      <c r="H7" s="1" t="s">
        <v>115</v>
      </c>
      <c r="I7" s="1" t="s">
        <v>156</v>
      </c>
      <c r="J7" s="1" t="s">
        <v>117</v>
      </c>
      <c r="K7" s="1" t="s">
        <v>156</v>
      </c>
      <c r="L7" s="1" t="s">
        <v>156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157</v>
      </c>
      <c r="S7" s="1" t="s">
        <v>123</v>
      </c>
      <c r="T7" s="1" t="s">
        <v>124</v>
      </c>
      <c r="U7" s="1" t="s">
        <v>125</v>
      </c>
      <c r="V7" s="1" t="s">
        <v>126</v>
      </c>
    </row>
    <row r="8" s="1" customFormat="1" spans="1:22">
      <c r="A8" s="3">
        <v>999228231946797</v>
      </c>
      <c r="B8" s="1" t="s">
        <v>153</v>
      </c>
      <c r="C8" s="1" t="s">
        <v>158</v>
      </c>
      <c r="D8" s="1" t="s">
        <v>135</v>
      </c>
      <c r="E8" s="1" t="s">
        <v>159</v>
      </c>
      <c r="F8" s="1" t="s">
        <v>113</v>
      </c>
      <c r="G8" s="1" t="s">
        <v>137</v>
      </c>
      <c r="H8" s="1" t="s">
        <v>115</v>
      </c>
      <c r="I8" s="1" t="s">
        <v>160</v>
      </c>
      <c r="J8" s="1" t="s">
        <v>117</v>
      </c>
      <c r="K8" s="1" t="s">
        <v>160</v>
      </c>
      <c r="L8" s="1" t="s">
        <v>160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161</v>
      </c>
      <c r="S8" s="1" t="s">
        <v>123</v>
      </c>
      <c r="T8" s="1" t="s">
        <v>124</v>
      </c>
      <c r="U8" s="1" t="s">
        <v>125</v>
      </c>
      <c r="V8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2023-12-25T01:34:33Z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